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5440" windowHeight="15840"/>
  </bookViews>
  <sheets>
    <sheet name="Tabelle1" sheetId="1" r:id="rId1"/>
  </sheets>
  <definedNames>
    <definedName name="vfratio">Tabelle1!$B$34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H15" i="1" s="1"/>
  <c r="H13" i="1"/>
  <c r="B12" i="1"/>
  <c r="J10" i="1"/>
  <c r="H10" i="1" s="1"/>
  <c r="H4" i="1"/>
  <c r="H6" i="1" s="1"/>
  <c r="E20" i="1"/>
  <c r="E22" i="1" s="1"/>
  <c r="E21" i="1"/>
  <c r="E23" i="1" s="1"/>
  <c r="E14" i="1"/>
  <c r="E13" i="1"/>
  <c r="E8" i="1"/>
  <c r="E5" i="1"/>
  <c r="E7" i="1"/>
  <c r="E4" i="1"/>
  <c r="E6" i="1"/>
  <c r="H20" i="1" s="1"/>
  <c r="H5" i="1" l="1"/>
  <c r="H11" i="1" s="1"/>
  <c r="E9" i="1"/>
  <c r="H18" i="1" l="1"/>
  <c r="H14" i="1"/>
  <c r="H16" i="1" s="1"/>
</calcChain>
</file>

<file path=xl/sharedStrings.xml><?xml version="1.0" encoding="utf-8"?>
<sst xmlns="http://schemas.openxmlformats.org/spreadsheetml/2006/main" count="65" uniqueCount="58">
  <si>
    <t>Fibre properties</t>
  </si>
  <si>
    <t>Name</t>
  </si>
  <si>
    <t>Matrix Properties</t>
  </si>
  <si>
    <t>Fibre volume ratio</t>
  </si>
  <si>
    <t xml:space="preserve">Vf   </t>
  </si>
  <si>
    <t>Rule of Mixtures</t>
  </si>
  <si>
    <t>Chamis Rule</t>
  </si>
  <si>
    <t>Halpin -Tsai</t>
  </si>
  <si>
    <r>
      <rPr>
        <sz val="11"/>
        <color theme="1"/>
        <rFont val="Calibri"/>
        <family val="2"/>
      </rPr>
      <t>ν</t>
    </r>
    <r>
      <rPr>
        <vertAlign val="subscript"/>
        <sz val="11"/>
        <color theme="1"/>
        <rFont val="Calibri"/>
        <family val="2"/>
      </rPr>
      <t>f</t>
    </r>
    <r>
      <rPr>
        <vertAlign val="subscript"/>
        <sz val="11"/>
        <color theme="1"/>
        <rFont val="Calibri"/>
        <family val="2"/>
        <scheme val="minor"/>
      </rPr>
      <t>21</t>
    </r>
    <r>
      <rPr>
        <sz val="11"/>
        <color theme="1"/>
        <rFont val="Calibri"/>
        <family val="2"/>
        <scheme val="minor"/>
      </rPr>
      <t xml:space="preserve">  minor Poisson's  ratio</t>
    </r>
  </si>
  <si>
    <r>
      <rPr>
        <sz val="11"/>
        <color theme="1"/>
        <rFont val="Calibri"/>
        <family val="2"/>
      </rPr>
      <t>ν</t>
    </r>
    <r>
      <rPr>
        <vertAlign val="subscript"/>
        <sz val="11"/>
        <color theme="1"/>
        <rFont val="Calibri"/>
        <family val="2"/>
      </rPr>
      <t>f</t>
    </r>
    <r>
      <rPr>
        <vertAlign val="subscript"/>
        <sz val="11"/>
        <color theme="1"/>
        <rFont val="Calibri"/>
        <family val="2"/>
        <scheme val="minor"/>
      </rPr>
      <t>12</t>
    </r>
    <r>
      <rPr>
        <sz val="11"/>
        <color theme="1"/>
        <rFont val="Calibri"/>
        <family val="2"/>
        <scheme val="minor"/>
      </rPr>
      <t xml:space="preserve">  major Poisson's  ratio</t>
    </r>
  </si>
  <si>
    <r>
      <t>G</t>
    </r>
    <r>
      <rPr>
        <vertAlign val="subscript"/>
        <sz val="11"/>
        <color theme="1"/>
        <rFont val="Calibri"/>
        <family val="2"/>
        <scheme val="minor"/>
      </rPr>
      <t>f12</t>
    </r>
    <r>
      <rPr>
        <sz val="11"/>
        <color theme="1"/>
        <rFont val="Calibri"/>
        <family val="2"/>
        <scheme val="minor"/>
      </rPr>
      <t xml:space="preserve"> shear modulus</t>
    </r>
  </si>
  <si>
    <r>
      <t>E</t>
    </r>
    <r>
      <rPr>
        <vertAlign val="subscript"/>
        <sz val="11"/>
        <color theme="1"/>
        <rFont val="Calibri"/>
        <family val="2"/>
        <scheme val="minor"/>
      </rPr>
      <t>f2</t>
    </r>
    <r>
      <rPr>
        <sz val="11"/>
        <color theme="1"/>
        <rFont val="Calibri"/>
        <family val="2"/>
        <scheme val="minor"/>
      </rPr>
      <t xml:space="preserve"> transverse modulus</t>
    </r>
  </si>
  <si>
    <r>
      <t>E</t>
    </r>
    <r>
      <rPr>
        <vertAlign val="subscript"/>
        <sz val="11"/>
        <color theme="1"/>
        <rFont val="Calibri"/>
        <family val="2"/>
        <scheme val="minor"/>
      </rPr>
      <t xml:space="preserve">f1 </t>
    </r>
    <r>
      <rPr>
        <sz val="11"/>
        <color theme="1"/>
        <rFont val="Calibri"/>
        <family val="2"/>
        <scheme val="minor"/>
      </rPr>
      <t>longitudinal modulus</t>
    </r>
  </si>
  <si>
    <r>
      <t xml:space="preserve"> </t>
    </r>
    <r>
      <rPr>
        <sz val="11"/>
        <color theme="1"/>
        <rFont val="Calibri"/>
        <family val="2"/>
      </rPr>
      <t>ν</t>
    </r>
    <r>
      <rPr>
        <vertAlign val="subscript"/>
        <sz val="11"/>
        <color theme="1"/>
        <rFont val="Calibri"/>
        <family val="2"/>
      </rPr>
      <t>m</t>
    </r>
  </si>
  <si>
    <r>
      <t>F</t>
    </r>
    <r>
      <rPr>
        <vertAlign val="subscript"/>
        <sz val="11"/>
        <color theme="1"/>
        <rFont val="Calibri"/>
        <family val="2"/>
        <scheme val="minor"/>
      </rPr>
      <t>ms</t>
    </r>
    <r>
      <rPr>
        <sz val="11"/>
        <color theme="1"/>
        <rFont val="Calibri"/>
        <family val="2"/>
        <scheme val="minor"/>
      </rPr>
      <t xml:space="preserve"> shear strength</t>
    </r>
  </si>
  <si>
    <r>
      <t>F</t>
    </r>
    <r>
      <rPr>
        <vertAlign val="subscript"/>
        <sz val="11"/>
        <color theme="1"/>
        <rFont val="Calibri"/>
        <family val="2"/>
        <scheme val="minor"/>
      </rPr>
      <t>mt</t>
    </r>
    <r>
      <rPr>
        <sz val="11"/>
        <color theme="1"/>
        <rFont val="Calibri"/>
        <family val="2"/>
        <scheme val="minor"/>
      </rPr>
      <t xml:space="preserve"> tensile strength</t>
    </r>
  </si>
  <si>
    <r>
      <t>F</t>
    </r>
    <r>
      <rPr>
        <vertAlign val="subscript"/>
        <sz val="11"/>
        <color theme="1"/>
        <rFont val="Calibri"/>
        <family val="2"/>
        <scheme val="minor"/>
      </rPr>
      <t>mc</t>
    </r>
    <r>
      <rPr>
        <sz val="11"/>
        <color theme="1"/>
        <rFont val="Calibri"/>
        <family val="2"/>
        <scheme val="minor"/>
      </rPr>
      <t xml:space="preserve"> compressive strength</t>
    </r>
  </si>
  <si>
    <t>&lt; estimated reciprocal law</t>
  </si>
  <si>
    <t>zeta1</t>
  </si>
  <si>
    <t>zeta2</t>
  </si>
  <si>
    <t>eta1</t>
  </si>
  <si>
    <t>eta2</t>
  </si>
  <si>
    <r>
      <t>E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longitudinal modulus    </t>
    </r>
  </si>
  <si>
    <r>
      <t>E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transverse modulus</t>
    </r>
  </si>
  <si>
    <r>
      <t>G</t>
    </r>
    <r>
      <rPr>
        <vertAlign val="subscript"/>
        <sz val="11"/>
        <color theme="1"/>
        <rFont val="Calibri"/>
        <family val="2"/>
        <scheme val="minor"/>
      </rPr>
      <t>12</t>
    </r>
    <r>
      <rPr>
        <sz val="11"/>
        <color theme="1"/>
        <rFont val="Calibri"/>
        <family val="2"/>
        <scheme val="minor"/>
      </rPr>
      <t xml:space="preserve"> shear modulus</t>
    </r>
  </si>
  <si>
    <r>
      <t>ν</t>
    </r>
    <r>
      <rPr>
        <vertAlign val="subscript"/>
        <sz val="11"/>
        <color theme="1"/>
        <rFont val="Calibri"/>
        <family val="2"/>
        <scheme val="minor"/>
      </rPr>
      <t>12</t>
    </r>
    <r>
      <rPr>
        <sz val="11"/>
        <color theme="1"/>
        <rFont val="Calibri"/>
        <family val="2"/>
        <scheme val="minor"/>
      </rPr>
      <t xml:space="preserve"> major Poissons ratio        </t>
    </r>
  </si>
  <si>
    <t>d/s unit cell dimension</t>
  </si>
  <si>
    <t>SCF (transverse)</t>
  </si>
  <si>
    <t>SCF (shear)</t>
  </si>
  <si>
    <r>
      <t>F</t>
    </r>
    <r>
      <rPr>
        <vertAlign val="subscript"/>
        <sz val="11"/>
        <color theme="1"/>
        <rFont val="Calibri"/>
        <family val="2"/>
        <scheme val="minor"/>
      </rPr>
      <t>f1t</t>
    </r>
    <r>
      <rPr>
        <sz val="11"/>
        <color theme="1"/>
        <rFont val="Calibri"/>
        <family val="2"/>
        <scheme val="minor"/>
      </rPr>
      <t xml:space="preserve">  longitudinal failure</t>
    </r>
  </si>
  <si>
    <r>
      <t>F</t>
    </r>
    <r>
      <rPr>
        <vertAlign val="subscript"/>
        <sz val="11"/>
        <color theme="1"/>
        <rFont val="Calibri"/>
        <family val="2"/>
        <scheme val="minor"/>
      </rPr>
      <t>f2t</t>
    </r>
    <r>
      <rPr>
        <sz val="11"/>
        <color theme="1"/>
        <rFont val="Calibri"/>
        <family val="2"/>
        <scheme val="minor"/>
      </rPr>
      <t xml:space="preserve">  transverse failure</t>
    </r>
  </si>
  <si>
    <r>
      <t>ν</t>
    </r>
    <r>
      <rPr>
        <vertAlign val="subscript"/>
        <sz val="11"/>
        <color theme="1"/>
        <rFont val="Calibri"/>
        <family val="2"/>
        <scheme val="minor"/>
      </rPr>
      <t>21</t>
    </r>
    <r>
      <rPr>
        <sz val="11"/>
        <color theme="1"/>
        <rFont val="Calibri"/>
        <family val="2"/>
        <scheme val="minor"/>
      </rPr>
      <t xml:space="preserve"> minor Poissons ratio </t>
    </r>
  </si>
  <si>
    <r>
      <t>F</t>
    </r>
    <r>
      <rPr>
        <vertAlign val="subscript"/>
        <sz val="11"/>
        <color theme="1"/>
        <rFont val="Calibri"/>
        <family val="2"/>
        <scheme val="minor"/>
      </rPr>
      <t>f1c</t>
    </r>
    <r>
      <rPr>
        <sz val="11"/>
        <color theme="1"/>
        <rFont val="Calibri"/>
        <family val="2"/>
        <scheme val="minor"/>
      </rPr>
      <t xml:space="preserve">  longitudinal failure (buckling)</t>
    </r>
  </si>
  <si>
    <r>
      <t>F</t>
    </r>
    <r>
      <rPr>
        <vertAlign val="subscript"/>
        <sz val="11"/>
        <color theme="1"/>
        <rFont val="Calibri"/>
        <family val="2"/>
        <scheme val="minor"/>
      </rPr>
      <t>f1c</t>
    </r>
    <r>
      <rPr>
        <sz val="11"/>
        <color theme="1"/>
        <rFont val="Calibri"/>
        <family val="2"/>
        <scheme val="minor"/>
      </rPr>
      <t xml:space="preserve">  longitudinal failure (splitting)</t>
    </r>
  </si>
  <si>
    <r>
      <t>F</t>
    </r>
    <r>
      <rPr>
        <vertAlign val="subscript"/>
        <sz val="11"/>
        <color theme="1"/>
        <rFont val="Calibri"/>
        <family val="2"/>
        <scheme val="minor"/>
      </rPr>
      <t>f1c</t>
    </r>
    <r>
      <rPr>
        <sz val="11"/>
        <color theme="1"/>
        <rFont val="Calibri"/>
        <family val="2"/>
        <scheme val="minor"/>
      </rPr>
      <t xml:space="preserve">  longitudinal failure (tranverse)</t>
    </r>
  </si>
  <si>
    <r>
      <t>F</t>
    </r>
    <r>
      <rPr>
        <vertAlign val="subscript"/>
        <sz val="11"/>
        <color theme="1"/>
        <rFont val="Calibri"/>
        <family val="2"/>
        <scheme val="minor"/>
      </rPr>
      <t>f1c</t>
    </r>
    <r>
      <rPr>
        <sz val="11"/>
        <color theme="1"/>
        <rFont val="Calibri"/>
        <family val="2"/>
        <scheme val="minor"/>
      </rPr>
      <t xml:space="preserve">  longitudinal failure (minimum)</t>
    </r>
  </si>
  <si>
    <r>
      <t>&lt; F</t>
    </r>
    <r>
      <rPr>
        <vertAlign val="subscript"/>
        <sz val="11"/>
        <color theme="1"/>
        <rFont val="Calibri"/>
        <family val="2"/>
        <scheme val="minor"/>
      </rPr>
      <t>mt</t>
    </r>
    <r>
      <rPr>
        <sz val="11"/>
        <color theme="1"/>
        <rFont val="Calibri"/>
        <family val="2"/>
        <scheme val="minor"/>
      </rPr>
      <t>*  matrix contribution  is</t>
    </r>
  </si>
  <si>
    <r>
      <t>&lt; assumes fibre shear strength F</t>
    </r>
    <r>
      <rPr>
        <vertAlign val="subscript"/>
        <sz val="11"/>
        <color theme="1"/>
        <rFont val="Calibri"/>
        <family val="2"/>
        <scheme val="minor"/>
      </rPr>
      <t>fs</t>
    </r>
    <r>
      <rPr>
        <sz val="11"/>
        <color theme="1"/>
        <rFont val="Calibri"/>
        <family val="2"/>
        <scheme val="minor"/>
      </rPr>
      <t>=F</t>
    </r>
    <r>
      <rPr>
        <vertAlign val="subscript"/>
        <sz val="11"/>
        <color theme="1"/>
        <rFont val="Calibri"/>
        <family val="2"/>
        <scheme val="minor"/>
      </rPr>
      <t>f1c</t>
    </r>
    <r>
      <rPr>
        <sz val="11"/>
        <color theme="1"/>
        <rFont val="Calibri"/>
        <family val="2"/>
        <scheme val="minor"/>
      </rPr>
      <t>/2 is</t>
    </r>
  </si>
  <si>
    <r>
      <t>F</t>
    </r>
    <r>
      <rPr>
        <vertAlign val="subscript"/>
        <sz val="11"/>
        <color theme="1"/>
        <rFont val="Calibri"/>
        <family val="2"/>
        <scheme val="minor"/>
      </rPr>
      <t>f2c</t>
    </r>
    <r>
      <rPr>
        <sz val="11"/>
        <color theme="1"/>
        <rFont val="Calibri"/>
        <family val="2"/>
        <scheme val="minor"/>
      </rPr>
      <t xml:space="preserve">  transverse failure</t>
    </r>
  </si>
  <si>
    <r>
      <t>ε</t>
    </r>
    <r>
      <rPr>
        <vertAlign val="subscript"/>
        <sz val="11"/>
        <color theme="1"/>
        <rFont val="Calibri"/>
        <family val="2"/>
        <scheme val="minor"/>
      </rPr>
      <t>mt</t>
    </r>
    <r>
      <rPr>
        <sz val="11"/>
        <color theme="1"/>
        <rFont val="Calibri"/>
        <family val="2"/>
        <scheme val="minor"/>
      </rPr>
      <t xml:space="preserve"> tensile failure strain</t>
    </r>
  </si>
  <si>
    <r>
      <t>ε</t>
    </r>
    <r>
      <rPr>
        <vertAlign val="subscript"/>
        <sz val="11"/>
        <color theme="1"/>
        <rFont val="Calibri"/>
        <family val="2"/>
        <scheme val="minor"/>
      </rPr>
      <t>mc</t>
    </r>
    <r>
      <rPr>
        <sz val="11"/>
        <color theme="1"/>
        <rFont val="Calibri"/>
        <family val="2"/>
        <scheme val="minor"/>
      </rPr>
      <t xml:space="preserve"> compressive failure strain</t>
    </r>
  </si>
  <si>
    <r>
      <t>F</t>
    </r>
    <r>
      <rPr>
        <vertAlign val="sub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  transverse shear (1-2)</t>
    </r>
  </si>
  <si>
    <r>
      <t>ε</t>
    </r>
    <r>
      <rPr>
        <vertAlign val="subscript"/>
        <sz val="11"/>
        <color theme="1"/>
        <rFont val="Calibri"/>
        <family val="2"/>
        <scheme val="minor"/>
      </rPr>
      <t>ms</t>
    </r>
    <r>
      <rPr>
        <sz val="11"/>
        <color theme="1"/>
        <rFont val="Calibri"/>
        <family val="2"/>
        <scheme val="minor"/>
      </rPr>
      <t xml:space="preserve"> shear failure strain</t>
    </r>
  </si>
  <si>
    <t>RVE dimensions and properties</t>
  </si>
  <si>
    <t>Failure</t>
  </si>
  <si>
    <t>INPUT [GPa]</t>
  </si>
  <si>
    <t>STIFFNESS [GPa]</t>
  </si>
  <si>
    <t>FAILURE [GPa]</t>
  </si>
  <si>
    <t xml:space="preserve">WWE IM7 </t>
  </si>
  <si>
    <t xml:space="preserve">WWE 8551-7 </t>
  </si>
  <si>
    <r>
      <t>G</t>
    </r>
    <r>
      <rPr>
        <vertAlign val="subscript"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 xml:space="preserve"> </t>
    </r>
  </si>
  <si>
    <r>
      <t>E</t>
    </r>
    <r>
      <rPr>
        <vertAlign val="subscript"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 xml:space="preserve"> </t>
    </r>
  </si>
  <si>
    <r>
      <t>F</t>
    </r>
    <r>
      <rPr>
        <vertAlign val="subscript"/>
        <sz val="11"/>
        <color theme="1"/>
        <rFont val="Calibri"/>
        <family val="2"/>
        <scheme val="minor"/>
      </rPr>
      <t>f1c</t>
    </r>
    <r>
      <rPr>
        <sz val="11"/>
        <color theme="1"/>
        <rFont val="Calibri"/>
        <family val="2"/>
        <scheme val="minor"/>
      </rPr>
      <t xml:space="preserve">  compressive failure stress</t>
    </r>
  </si>
  <si>
    <r>
      <t>F</t>
    </r>
    <r>
      <rPr>
        <vertAlign val="subscript"/>
        <sz val="11"/>
        <color theme="1"/>
        <rFont val="Calibri"/>
        <family val="2"/>
        <scheme val="minor"/>
      </rPr>
      <t>f1t</t>
    </r>
    <r>
      <rPr>
        <sz val="11"/>
        <color theme="1"/>
        <rFont val="Calibri"/>
        <family val="2"/>
        <scheme val="minor"/>
      </rPr>
      <t xml:space="preserve"> tensile failure stress</t>
    </r>
  </si>
  <si>
    <r>
      <t>F</t>
    </r>
    <r>
      <rPr>
        <vertAlign val="subscript"/>
        <sz val="11"/>
        <color theme="1"/>
        <rFont val="Calibri"/>
        <family val="2"/>
        <scheme val="minor"/>
      </rPr>
      <t>f2t</t>
    </r>
    <r>
      <rPr>
        <sz val="11"/>
        <color theme="1"/>
        <rFont val="Calibri"/>
        <family val="2"/>
        <scheme val="minor"/>
      </rPr>
      <t xml:space="preserve"> tensile failure stress </t>
    </r>
  </si>
  <si>
    <r>
      <t>F</t>
    </r>
    <r>
      <rPr>
        <vertAlign val="subscript"/>
        <sz val="11"/>
        <color theme="1"/>
        <rFont val="Calibri"/>
        <family val="2"/>
        <scheme val="minor"/>
      </rPr>
      <t>f2c</t>
    </r>
    <r>
      <rPr>
        <sz val="11"/>
        <color theme="1"/>
        <rFont val="Calibri"/>
        <family val="2"/>
        <scheme val="minor"/>
      </rPr>
      <t xml:space="preserve"> compressive failure stress </t>
    </r>
  </si>
  <si>
    <r>
      <t>F</t>
    </r>
    <r>
      <rPr>
        <vertAlign val="subscript"/>
        <sz val="11"/>
        <color theme="1"/>
        <rFont val="Calibri"/>
        <family val="2"/>
        <scheme val="minor"/>
      </rPr>
      <t>f6</t>
    </r>
    <r>
      <rPr>
        <sz val="11"/>
        <color theme="1"/>
        <rFont val="Calibri"/>
        <family val="2"/>
        <scheme val="minor"/>
      </rPr>
      <t xml:space="preserve"> shear failure stress </t>
    </r>
  </si>
  <si>
    <t>Author: Anthony Pickett, IFB, University Stuttgart. April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</si>
</sst>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/>
    <xf numFmtId="0" fontId="0" fillId="2" borderId="2" xfId="0" applyFill="1" applyBorder="1"/>
    <xf numFmtId="0" fontId="0" fillId="0" borderId="3" xfId="0" applyBorder="1"/>
    <xf numFmtId="0" fontId="0" fillId="0" borderId="0" xfId="0" applyBorder="1"/>
    <xf numFmtId="0" fontId="1" fillId="4" borderId="1" xfId="0" applyFont="1" applyFill="1" applyBorder="1"/>
    <xf numFmtId="0" fontId="0" fillId="4" borderId="2" xfId="0" applyFill="1" applyBorder="1"/>
    <xf numFmtId="2" fontId="0" fillId="0" borderId="0" xfId="0" applyNumberFormat="1" applyBorder="1"/>
    <xf numFmtId="0" fontId="0" fillId="0" borderId="5" xfId="0" applyBorder="1"/>
    <xf numFmtId="164" fontId="0" fillId="0" borderId="5" xfId="0" applyNumberFormat="1" applyBorder="1"/>
    <xf numFmtId="0" fontId="0" fillId="0" borderId="6" xfId="0" applyBorder="1"/>
    <xf numFmtId="0" fontId="1" fillId="3" borderId="7" xfId="0" applyFont="1" applyFill="1" applyBorder="1" applyAlignment="1">
      <alignment horizontal="right"/>
    </xf>
    <xf numFmtId="164" fontId="0" fillId="0" borderId="7" xfId="0" applyNumberFormat="1" applyBorder="1"/>
    <xf numFmtId="165" fontId="0" fillId="0" borderId="7" xfId="0" applyNumberFormat="1" applyBorder="1"/>
    <xf numFmtId="0" fontId="0" fillId="0" borderId="7" xfId="0" applyBorder="1"/>
    <xf numFmtId="0" fontId="0" fillId="0" borderId="8" xfId="0" applyBorder="1"/>
    <xf numFmtId="164" fontId="0" fillId="0" borderId="9" xfId="0" applyNumberFormat="1" applyBorder="1"/>
    <xf numFmtId="0" fontId="0" fillId="0" borderId="9" xfId="0" applyBorder="1"/>
    <xf numFmtId="0" fontId="0" fillId="0" borderId="6" xfId="0" applyFill="1" applyBorder="1"/>
    <xf numFmtId="0" fontId="0" fillId="0" borderId="8" xfId="0" applyBorder="1" applyAlignment="1">
      <alignment horizontal="left"/>
    </xf>
    <xf numFmtId="0" fontId="0" fillId="0" borderId="6" xfId="0" applyBorder="1" applyAlignment="1">
      <alignment horizontal="left"/>
    </xf>
    <xf numFmtId="164" fontId="0" fillId="0" borderId="0" xfId="0" applyNumberFormat="1"/>
    <xf numFmtId="164" fontId="0" fillId="5" borderId="7" xfId="0" applyNumberFormat="1" applyFill="1" applyBorder="1"/>
    <xf numFmtId="164" fontId="0" fillId="5" borderId="9" xfId="0" applyNumberFormat="1" applyFill="1" applyBorder="1"/>
    <xf numFmtId="164" fontId="0" fillId="0" borderId="0" xfId="0" applyNumberFormat="1" applyBorder="1"/>
    <xf numFmtId="164" fontId="0" fillId="4" borderId="2" xfId="0" applyNumberFormat="1" applyFill="1" applyBorder="1"/>
    <xf numFmtId="1" fontId="0" fillId="0" borderId="7" xfId="0" applyNumberFormat="1" applyBorder="1"/>
    <xf numFmtId="0" fontId="0" fillId="0" borderId="8" xfId="0" applyFont="1" applyFill="1" applyBorder="1"/>
    <xf numFmtId="164" fontId="0" fillId="0" borderId="9" xfId="0" applyNumberFormat="1" applyFill="1" applyBorder="1"/>
    <xf numFmtId="0" fontId="0" fillId="0" borderId="6" xfId="0" applyFont="1" applyFill="1" applyBorder="1"/>
    <xf numFmtId="164" fontId="0" fillId="0" borderId="7" xfId="0" applyNumberFormat="1" applyFill="1" applyBorder="1"/>
    <xf numFmtId="0" fontId="0" fillId="6" borderId="1" xfId="0" applyFill="1" applyBorder="1"/>
    <xf numFmtId="0" fontId="0" fillId="6" borderId="2" xfId="0" applyFill="1" applyBorder="1"/>
    <xf numFmtId="0" fontId="0" fillId="6" borderId="10" xfId="0" applyFill="1" applyBorder="1"/>
    <xf numFmtId="0" fontId="0" fillId="0" borderId="8" xfId="0" applyFill="1" applyBorder="1"/>
    <xf numFmtId="164" fontId="0" fillId="0" borderId="11" xfId="0" applyNumberFormat="1" applyBorder="1"/>
    <xf numFmtId="0" fontId="0" fillId="0" borderId="11" xfId="0" applyBorder="1"/>
    <xf numFmtId="164" fontId="0" fillId="7" borderId="5" xfId="0" applyNumberFormat="1" applyFill="1" applyBorder="1"/>
    <xf numFmtId="164" fontId="0" fillId="7" borderId="4" xfId="0" applyNumberFormat="1" applyFill="1" applyBorder="1"/>
    <xf numFmtId="0" fontId="0" fillId="0" borderId="5" xfId="0" applyBorder="1" applyAlignment="1">
      <alignment horizontal="right"/>
    </xf>
    <xf numFmtId="0" fontId="5" fillId="8" borderId="0" xfId="0" applyFont="1" applyFill="1"/>
    <xf numFmtId="0" fontId="0" fillId="9" borderId="0" xfId="0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314325</xdr:colOff>
      <xdr:row>1</xdr:row>
      <xdr:rowOff>104775</xdr:rowOff>
    </xdr:from>
    <xdr:to>
      <xdr:col>8</xdr:col>
      <xdr:colOff>1779799</xdr:colOff>
      <xdr:row>6</xdr:row>
      <xdr:rowOff>188037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xmlns="" id="{BA45FBAF-EFEA-4A1C-8492-440E6B4F9B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95275"/>
          <a:ext cx="1465474" cy="1178637"/>
        </a:xfrm>
        <a:prstGeom prst="rect">
          <a:avLst/>
        </a:prstGeom>
      </xdr:spPr>
    </xdr:pic>
    <xdr:clientData/>
  </xdr:twoCellAnchor>
  <xdr:twoCellAnchor editAs="oneCell">
    <xdr:from>
      <xdr:col>8</xdr:col>
      <xdr:colOff>1819276</xdr:colOff>
      <xdr:row>1</xdr:row>
      <xdr:rowOff>133350</xdr:rowOff>
    </xdr:from>
    <xdr:to>
      <xdr:col>9</xdr:col>
      <xdr:colOff>420969</xdr:colOff>
      <xdr:row>4</xdr:row>
      <xdr:rowOff>57150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xmlns="" id="{C0A04CDA-0793-4DF3-B6F5-767A8F137B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39801" y="323850"/>
          <a:ext cx="1278218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topLeftCell="A22" workbookViewId="0">
      <selection activeCell="C35" sqref="C35"/>
    </sheetView>
  </sheetViews>
  <sheetFormatPr baseColWidth="10" defaultRowHeight="15" x14ac:dyDescent="0.25"/>
  <cols>
    <col min="1" max="1" width="27.5703125" customWidth="1"/>
    <col min="2" max="2" width="14.85546875" customWidth="1"/>
    <col min="3" max="3" width="28" customWidth="1"/>
    <col min="4" max="4" width="22.85546875" customWidth="1"/>
    <col min="6" max="6" width="26.42578125" customWidth="1"/>
    <col min="7" max="7" width="31.5703125" customWidth="1"/>
    <col min="8" max="8" width="14.5703125" bestFit="1" customWidth="1"/>
    <col min="9" max="9" width="40.140625" customWidth="1"/>
    <col min="10" max="10" width="8" customWidth="1"/>
  </cols>
  <sheetData>
    <row r="1" spans="1:10" x14ac:dyDescent="0.25">
      <c r="A1" s="40" t="s">
        <v>45</v>
      </c>
      <c r="D1" s="40" t="s">
        <v>46</v>
      </c>
      <c r="G1" s="40" t="s">
        <v>47</v>
      </c>
    </row>
    <row r="2" spans="1:10" ht="15.75" thickBot="1" x14ac:dyDescent="0.3"/>
    <row r="3" spans="1:10" x14ac:dyDescent="0.25">
      <c r="A3" s="1" t="s">
        <v>3</v>
      </c>
      <c r="B3" s="2"/>
      <c r="D3" s="5" t="s">
        <v>5</v>
      </c>
      <c r="E3" s="6"/>
      <c r="G3" s="31" t="s">
        <v>43</v>
      </c>
      <c r="H3" s="32"/>
    </row>
    <row r="4" spans="1:10" ht="18.75" thickBot="1" x14ac:dyDescent="0.4">
      <c r="A4" s="3" t="s">
        <v>4</v>
      </c>
      <c r="B4" s="38">
        <v>0.72</v>
      </c>
      <c r="D4" s="10" t="s">
        <v>22</v>
      </c>
      <c r="E4" s="12">
        <f>B4*B8+(1-B4)*B21</f>
        <v>199.86240000000001</v>
      </c>
      <c r="G4" s="8" t="s">
        <v>26</v>
      </c>
      <c r="H4" s="9">
        <f>(4*B4/3.14159)^0.5</f>
        <v>0.95746187733024879</v>
      </c>
    </row>
    <row r="5" spans="1:10" ht="18.75" thickBot="1" x14ac:dyDescent="0.4">
      <c r="D5" s="10" t="s">
        <v>23</v>
      </c>
      <c r="E5" s="12">
        <f>B9*B21/(B4*B21+(1-B4)*B9)</f>
        <v>9.3877155590001937</v>
      </c>
      <c r="F5" s="7"/>
      <c r="G5" s="8" t="s">
        <v>27</v>
      </c>
      <c r="H5" s="9">
        <f>1/(H4*(B21/B9-1)+1)</f>
        <v>4.0299755603961058</v>
      </c>
    </row>
    <row r="6" spans="1:10" ht="18" x14ac:dyDescent="0.35">
      <c r="A6" s="1" t="s">
        <v>0</v>
      </c>
      <c r="B6" s="2"/>
      <c r="D6" s="20" t="s">
        <v>24</v>
      </c>
      <c r="E6" s="12">
        <f>B10*B22/(B4*B22+(1-B4)*B10)</f>
        <v>4.6272332609784605</v>
      </c>
      <c r="F6" s="7"/>
      <c r="G6" s="8" t="s">
        <v>28</v>
      </c>
      <c r="H6" s="9">
        <f>1/(H4*(B22/B10-1)+1)</f>
        <v>10.531826144475877</v>
      </c>
    </row>
    <row r="7" spans="1:10" ht="18" x14ac:dyDescent="0.35">
      <c r="A7" s="10" t="s">
        <v>1</v>
      </c>
      <c r="B7" s="11" t="s">
        <v>48</v>
      </c>
      <c r="D7" s="10" t="s">
        <v>25</v>
      </c>
      <c r="E7" s="12">
        <f>B4*B11+(1-B4)*B23</f>
        <v>0.25040000000000001</v>
      </c>
      <c r="F7" s="7"/>
      <c r="G7" s="4"/>
    </row>
    <row r="8" spans="1:10" ht="18.75" thickBot="1" x14ac:dyDescent="0.4">
      <c r="A8" s="10" t="s">
        <v>12</v>
      </c>
      <c r="B8" s="12">
        <v>276</v>
      </c>
      <c r="D8" s="10" t="s">
        <v>31</v>
      </c>
      <c r="E8" s="12">
        <f>B12*B23/(B4*B23+(1-B4)*B12)</f>
        <v>1.8856689162366023E-2</v>
      </c>
      <c r="F8" s="7"/>
    </row>
    <row r="9" spans="1:10" ht="18.75" thickBot="1" x14ac:dyDescent="0.4">
      <c r="A9" s="10" t="s">
        <v>11</v>
      </c>
      <c r="B9" s="12">
        <v>19</v>
      </c>
      <c r="D9" s="15" t="s">
        <v>31</v>
      </c>
      <c r="E9" s="16">
        <f>E7*E5/E4</f>
        <v>1.1761511799986633E-2</v>
      </c>
      <c r="F9" t="s">
        <v>17</v>
      </c>
      <c r="G9" s="31" t="s">
        <v>44</v>
      </c>
      <c r="H9" s="33"/>
      <c r="I9" s="33"/>
      <c r="J9" s="32"/>
    </row>
    <row r="10" spans="1:10" ht="18" x14ac:dyDescent="0.35">
      <c r="A10" s="10" t="s">
        <v>10</v>
      </c>
      <c r="B10" s="12">
        <v>27</v>
      </c>
      <c r="G10" s="18" t="s">
        <v>29</v>
      </c>
      <c r="H10" s="9">
        <f>B13*B4+J10*(1-B4)</f>
        <v>3.7510406956521734</v>
      </c>
      <c r="I10" s="39" t="s">
        <v>36</v>
      </c>
      <c r="J10" s="12">
        <f>B13*B21/B8</f>
        <v>7.6573913043478256E-2</v>
      </c>
    </row>
    <row r="11" spans="1:10" ht="18.75" thickBot="1" x14ac:dyDescent="0.4">
      <c r="A11" s="10" t="s">
        <v>9</v>
      </c>
      <c r="B11" s="12">
        <v>0.2</v>
      </c>
      <c r="G11" s="18" t="s">
        <v>30</v>
      </c>
      <c r="H11" s="9">
        <f>E5*B27/H5</f>
        <v>0.1024967716070737</v>
      </c>
      <c r="I11" s="39"/>
      <c r="J11" s="14"/>
    </row>
    <row r="12" spans="1:10" ht="18" x14ac:dyDescent="0.35">
      <c r="A12" s="10" t="s">
        <v>8</v>
      </c>
      <c r="B12" s="13">
        <f>B11*B9/B8</f>
        <v>1.3768115942028987E-2</v>
      </c>
      <c r="C12" t="s">
        <v>17</v>
      </c>
      <c r="D12" s="5" t="s">
        <v>6</v>
      </c>
      <c r="E12" s="6"/>
      <c r="G12" s="10"/>
      <c r="H12" s="8"/>
      <c r="I12" s="39"/>
      <c r="J12" s="14"/>
    </row>
    <row r="13" spans="1:10" ht="18" x14ac:dyDescent="0.35">
      <c r="A13" s="10" t="s">
        <v>53</v>
      </c>
      <c r="B13" s="12">
        <v>5.18</v>
      </c>
      <c r="D13" s="10" t="s">
        <v>23</v>
      </c>
      <c r="E13" s="22">
        <f>B21*((1-B4^0.5)+(B4^0.5/(1-B4^0.5*(1-B21/B9))))</f>
        <v>10.993133630026154</v>
      </c>
      <c r="G13" s="18" t="s">
        <v>32</v>
      </c>
      <c r="H13" s="9">
        <f>B22/(1-B4)</f>
        <v>5.2785714285714276</v>
      </c>
      <c r="I13" s="39"/>
      <c r="J13" s="14"/>
    </row>
    <row r="14" spans="1:10" ht="18.75" thickBot="1" x14ac:dyDescent="0.4">
      <c r="A14" s="10" t="s">
        <v>52</v>
      </c>
      <c r="B14" s="14"/>
      <c r="D14" s="19" t="s">
        <v>24</v>
      </c>
      <c r="E14" s="23">
        <f>B22*((1-B4^0.5)+(B4^0.5/(1-B4^0.5*(1-B22/B10))))</f>
        <v>6.5603686876103806</v>
      </c>
      <c r="G14" s="18" t="s">
        <v>33</v>
      </c>
      <c r="H14" s="9">
        <f>E4*B27/H5/E7</f>
        <v>8.7145915720792111</v>
      </c>
      <c r="I14" s="39"/>
      <c r="J14" s="14"/>
    </row>
    <row r="15" spans="1:10" ht="18" x14ac:dyDescent="0.35">
      <c r="A15" s="10" t="s">
        <v>54</v>
      </c>
      <c r="B15" s="12">
        <v>3.2</v>
      </c>
      <c r="E15" s="21"/>
      <c r="G15" s="18" t="s">
        <v>34</v>
      </c>
      <c r="H15" s="9">
        <f>2*(J15*B4+B26*(1-B4))</f>
        <v>2.3359199999999998</v>
      </c>
      <c r="I15" s="39" t="s">
        <v>37</v>
      </c>
      <c r="J15" s="12">
        <f>B15/2</f>
        <v>1.6</v>
      </c>
    </row>
    <row r="16" spans="1:10" ht="18.75" thickBot="1" x14ac:dyDescent="0.4">
      <c r="A16" s="10" t="s">
        <v>55</v>
      </c>
      <c r="B16" s="14"/>
      <c r="D16" s="4"/>
      <c r="E16" s="24"/>
      <c r="G16" s="18" t="s">
        <v>35</v>
      </c>
      <c r="H16" s="37">
        <f>MIN(H13,H14,H15)</f>
        <v>2.3359199999999998</v>
      </c>
      <c r="I16" s="8"/>
      <c r="J16" s="14"/>
    </row>
    <row r="17" spans="1:10" ht="18.75" thickBot="1" x14ac:dyDescent="0.4">
      <c r="A17" s="15" t="s">
        <v>56</v>
      </c>
      <c r="B17" s="16"/>
      <c r="D17" s="5" t="s">
        <v>7</v>
      </c>
      <c r="E17" s="25"/>
      <c r="G17" s="10"/>
      <c r="H17" s="8"/>
      <c r="I17" s="8"/>
      <c r="J17" s="14"/>
    </row>
    <row r="18" spans="1:10" ht="18.75" thickBot="1" x14ac:dyDescent="0.4">
      <c r="A18" s="4"/>
      <c r="B18" s="4"/>
      <c r="D18" s="18" t="s">
        <v>18</v>
      </c>
      <c r="E18" s="26">
        <v>2</v>
      </c>
      <c r="G18" s="18" t="s">
        <v>38</v>
      </c>
      <c r="H18" s="9">
        <f>E5*B28/H5</f>
        <v>0.2096524873781053</v>
      </c>
      <c r="I18" s="8"/>
      <c r="J18" s="14"/>
    </row>
    <row r="19" spans="1:10" x14ac:dyDescent="0.25">
      <c r="A19" s="1" t="s">
        <v>2</v>
      </c>
      <c r="B19" s="2"/>
      <c r="D19" s="18" t="s">
        <v>19</v>
      </c>
      <c r="E19" s="26">
        <v>1</v>
      </c>
      <c r="G19" s="10"/>
      <c r="H19" s="8"/>
      <c r="I19" s="8"/>
      <c r="J19" s="14"/>
    </row>
    <row r="20" spans="1:10" ht="18.75" thickBot="1" x14ac:dyDescent="0.4">
      <c r="A20" s="10" t="s">
        <v>1</v>
      </c>
      <c r="B20" s="11" t="s">
        <v>49</v>
      </c>
      <c r="D20" s="18" t="s">
        <v>20</v>
      </c>
      <c r="E20" s="12">
        <f>(B9/B21-1)/(B9/B21+E18)</f>
        <v>0.54933726067746691</v>
      </c>
      <c r="G20" s="34" t="s">
        <v>41</v>
      </c>
      <c r="H20" s="35">
        <f>E6*B29/H6</f>
        <v>2.2407215336884542E-2</v>
      </c>
      <c r="I20" s="36"/>
      <c r="J20" s="17"/>
    </row>
    <row r="21" spans="1:10" ht="18" x14ac:dyDescent="0.35">
      <c r="A21" s="10" t="s">
        <v>51</v>
      </c>
      <c r="B21" s="12">
        <v>4.08</v>
      </c>
      <c r="D21" s="18" t="s">
        <v>21</v>
      </c>
      <c r="E21" s="12">
        <f>(B10/B22-1)/(B10/B22+E19)</f>
        <v>0.89620057588313784</v>
      </c>
    </row>
    <row r="22" spans="1:10" ht="18" x14ac:dyDescent="0.35">
      <c r="A22" s="10" t="s">
        <v>50</v>
      </c>
      <c r="B22" s="12">
        <v>1.478</v>
      </c>
      <c r="D22" s="10" t="s">
        <v>23</v>
      </c>
      <c r="E22" s="22">
        <f>B21*(1+E18*E20*B4)/(1-E20*B4)</f>
        <v>12.088903615632004</v>
      </c>
    </row>
    <row r="23" spans="1:10" ht="18.75" thickBot="1" x14ac:dyDescent="0.4">
      <c r="A23" s="10" t="s">
        <v>13</v>
      </c>
      <c r="B23" s="12">
        <v>0.38</v>
      </c>
      <c r="D23" s="19" t="s">
        <v>24</v>
      </c>
      <c r="E23" s="23">
        <f>B22*(1+E19*E21*B4)/(1-E21*B4)</f>
        <v>6.8549672070131535</v>
      </c>
    </row>
    <row r="24" spans="1:10" ht="18" x14ac:dyDescent="0.35">
      <c r="A24" s="10" t="s">
        <v>15</v>
      </c>
      <c r="B24" s="12">
        <v>9.9000000000000005E-2</v>
      </c>
    </row>
    <row r="25" spans="1:10" ht="18" x14ac:dyDescent="0.35">
      <c r="A25" s="10" t="s">
        <v>16</v>
      </c>
      <c r="B25" s="12">
        <v>0.13</v>
      </c>
    </row>
    <row r="26" spans="1:10" ht="18" x14ac:dyDescent="0.35">
      <c r="A26" s="10" t="s">
        <v>14</v>
      </c>
      <c r="B26" s="12">
        <v>5.7000000000000002E-2</v>
      </c>
    </row>
    <row r="27" spans="1:10" ht="18" x14ac:dyDescent="0.35">
      <c r="A27" s="29" t="s">
        <v>39</v>
      </c>
      <c r="B27" s="30">
        <v>4.3999999999999997E-2</v>
      </c>
    </row>
    <row r="28" spans="1:10" ht="18" x14ac:dyDescent="0.35">
      <c r="A28" s="29" t="s">
        <v>40</v>
      </c>
      <c r="B28" s="30">
        <v>0.09</v>
      </c>
    </row>
    <row r="29" spans="1:10" ht="18.75" thickBot="1" x14ac:dyDescent="0.4">
      <c r="A29" s="27" t="s">
        <v>42</v>
      </c>
      <c r="B29" s="28">
        <v>5.0999999999999997E-2</v>
      </c>
    </row>
    <row r="31" spans="1:10" x14ac:dyDescent="0.25">
      <c r="A31" s="41" t="s">
        <v>57</v>
      </c>
      <c r="B31" s="41"/>
      <c r="C31" s="41"/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vfratio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pickett</dc:creator>
  <cp:lastModifiedBy>Anthony Pickett</cp:lastModifiedBy>
  <dcterms:created xsi:type="dcterms:W3CDTF">2019-04-16T13:26:43Z</dcterms:created>
  <dcterms:modified xsi:type="dcterms:W3CDTF">2019-04-24T07:50:39Z</dcterms:modified>
</cp:coreProperties>
</file>